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investice2\Documents\MŠ U Stadionu\Veřejná zakázka dle zákona\Dodatečné práce zadání ZPŘ\Výkaz výměr\"/>
    </mc:Choice>
  </mc:AlternateContent>
  <bookViews>
    <workbookView xWindow="0" yWindow="0" windowWidth="28800" windowHeight="11835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Z023_Pol" sheetId="12" r:id="rId4"/>
  </sheets>
  <externalReferences>
    <externalReference r:id="rId5"/>
  </externalReferences>
  <definedNames>
    <definedName name="CelkemDPHVypocet" localSheetId="1">Stavba!$H$41</definedName>
    <definedName name="CenaCelkem">Stavba!$G$28</definedName>
    <definedName name="CenaCelkemBezDPH">Stavba!$G$27</definedName>
    <definedName name="CenaCelkemVypocet" localSheetId="1">Stavba!$I$41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Stavba!$J$28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Z023_Pol!$1:$7</definedName>
    <definedName name="oadresa">Stavba!$D$6</definedName>
    <definedName name="Objednatel" localSheetId="1">Stavba!$D$5</definedName>
    <definedName name="Objekt" localSheetId="1">Stavba!$B$37</definedName>
    <definedName name="_xlnm.Print_Area" localSheetId="1">Stavba!$A$1:$J$53</definedName>
    <definedName name="_xlnm.Print_Area" localSheetId="3">Z023_Pol!$A$1:$X$33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Stavba!$B$1:$J$35</definedName>
    <definedName name="ZakladDPHSni">Stavba!$G$23</definedName>
    <definedName name="ZakladDPHSniVypocet" localSheetId="1">Stavba!$F$41</definedName>
    <definedName name="ZakladDPHZakl">Stavba!$G$25</definedName>
    <definedName name="ZakladDPHZaklVypocet" localSheetId="1">Stavba!$G$41</definedName>
    <definedName name="ZaObjednatele">Stavba!$G$33</definedName>
    <definedName name="Zaokrouhleni">Stavba!#REF!</definedName>
    <definedName name="ZaZhotovitele">Stavba!$D$33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V8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G12" i="12"/>
  <c r="M12" i="12" s="1"/>
  <c r="I12" i="12"/>
  <c r="K12" i="12"/>
  <c r="O12" i="12"/>
  <c r="Q12" i="12"/>
  <c r="Q11" i="12" s="1"/>
  <c r="V12" i="12"/>
  <c r="G14" i="12"/>
  <c r="M14" i="12" s="1"/>
  <c r="I14" i="12"/>
  <c r="K14" i="12"/>
  <c r="K11" i="12" s="1"/>
  <c r="O14" i="12"/>
  <c r="O11" i="12" s="1"/>
  <c r="Q14" i="12"/>
  <c r="V14" i="12"/>
  <c r="Q16" i="12"/>
  <c r="V16" i="12"/>
  <c r="G17" i="12"/>
  <c r="G16" i="12" s="1"/>
  <c r="I50" i="1" s="1"/>
  <c r="I17" i="12"/>
  <c r="I16" i="12" s="1"/>
  <c r="K17" i="12"/>
  <c r="K16" i="12" s="1"/>
  <c r="O17" i="12"/>
  <c r="O16" i="12" s="1"/>
  <c r="Q17" i="12"/>
  <c r="V17" i="12"/>
  <c r="G19" i="12"/>
  <c r="M19" i="12" s="1"/>
  <c r="I19" i="12"/>
  <c r="K19" i="12"/>
  <c r="O19" i="12"/>
  <c r="Q19" i="12"/>
  <c r="V19" i="12"/>
  <c r="G20" i="12"/>
  <c r="M20" i="12" s="1"/>
  <c r="I20" i="12"/>
  <c r="I18" i="12" s="1"/>
  <c r="K20" i="12"/>
  <c r="O20" i="12"/>
  <c r="Q20" i="12"/>
  <c r="V20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Q18" i="12" s="1"/>
  <c r="V23" i="12"/>
  <c r="G24" i="12"/>
  <c r="M24" i="12" s="1"/>
  <c r="I24" i="12"/>
  <c r="K24" i="12"/>
  <c r="O24" i="12"/>
  <c r="Q24" i="12"/>
  <c r="V24" i="12"/>
  <c r="G26" i="12"/>
  <c r="M26" i="12" s="1"/>
  <c r="I26" i="12"/>
  <c r="K26" i="12"/>
  <c r="O26" i="12"/>
  <c r="Q26" i="12"/>
  <c r="V26" i="12"/>
  <c r="G29" i="12"/>
  <c r="G30" i="12"/>
  <c r="M30" i="12" s="1"/>
  <c r="M29" i="12" s="1"/>
  <c r="I30" i="12"/>
  <c r="I29" i="12" s="1"/>
  <c r="K30" i="12"/>
  <c r="K29" i="12" s="1"/>
  <c r="O30" i="12"/>
  <c r="O29" i="12" s="1"/>
  <c r="Q30" i="12"/>
  <c r="Q29" i="12" s="1"/>
  <c r="V30" i="12"/>
  <c r="V29" i="12" s="1"/>
  <c r="F41" i="1"/>
  <c r="G41" i="1"/>
  <c r="H41" i="1"/>
  <c r="I41" i="1"/>
  <c r="J40" i="1" s="1"/>
  <c r="I52" i="1" l="1"/>
  <c r="I19" i="1"/>
  <c r="I48" i="1"/>
  <c r="M11" i="12"/>
  <c r="G18" i="12"/>
  <c r="I51" i="1" s="1"/>
  <c r="V18" i="12"/>
  <c r="V11" i="12"/>
  <c r="M18" i="12"/>
  <c r="G11" i="12"/>
  <c r="I49" i="1" s="1"/>
  <c r="O18" i="12"/>
  <c r="K18" i="12"/>
  <c r="I11" i="12"/>
  <c r="M17" i="12"/>
  <c r="M16" i="12" s="1"/>
  <c r="J38" i="1"/>
  <c r="J41" i="1" s="1"/>
  <c r="J39" i="1"/>
  <c r="J27" i="1"/>
  <c r="J26" i="1"/>
  <c r="G37" i="1"/>
  <c r="F37" i="1"/>
  <c r="J23" i="1"/>
  <c r="J24" i="1"/>
  <c r="J25" i="1"/>
  <c r="E24" i="1"/>
  <c r="E26" i="1"/>
  <c r="I16" i="1" l="1"/>
  <c r="I21" i="1" s="1"/>
  <c r="G25" i="1" s="1"/>
  <c r="G27" i="1" s="1"/>
  <c r="I53" i="1"/>
  <c r="J52" i="1" l="1"/>
  <c r="J48" i="1"/>
  <c r="J49" i="1"/>
  <c r="J50" i="1"/>
  <c r="J51" i="1"/>
  <c r="J53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Filip Švec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<sst xmlns="http://schemas.openxmlformats.org/spreadsheetml/2006/main" count="247" uniqueCount="148">
  <si>
    <t>%</t>
  </si>
  <si>
    <t>Cena celkem</t>
  </si>
  <si>
    <t>Za zhotovitele</t>
  </si>
  <si>
    <t>Za objednatele</t>
  </si>
  <si>
    <t>Položkový rozpočet stavby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</si>
  <si>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</si>
  <si>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</si>
  <si>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</si>
  <si>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</si>
  <si>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</si>
  <si>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</si>
  <si>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</si>
  <si>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</si>
  <si>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</si>
  <si>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</si>
  <si>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</si>
  <si>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</si>
  <si>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</si>
  <si>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</si>
  <si>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</si>
  <si>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</si>
  <si>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</si>
  <si>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</si>
  <si>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</si>
  <si>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</si>
  <si>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</si>
  <si>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</si>
  <si>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</si>
  <si>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</si>
  <si>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</si>
  <si>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</si>
  <si>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</si>
  <si>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</si>
  <si>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</si>
  <si>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</si>
  <si>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</si>
  <si>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</si>
  <si>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</si>
  <si>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</si>
  <si>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</si>
  <si>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</si>
  <si>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</si>
  <si>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Z023_R00</t>
  </si>
  <si>
    <t>propojení uzemnění přes panelovou plochu u hospodářského pavilonu</t>
  </si>
  <si>
    <t>02</t>
  </si>
  <si>
    <t>-</t>
  </si>
  <si>
    <t>Objekt:</t>
  </si>
  <si>
    <t>Rozpočet:</t>
  </si>
  <si>
    <t>Město Česká Třebová</t>
  </si>
  <si>
    <t>Staré náměstí 78</t>
  </si>
  <si>
    <t>Česká Třebová</t>
  </si>
  <si>
    <t>56002</t>
  </si>
  <si>
    <t>00278653</t>
  </si>
  <si>
    <t>CZ00278653</t>
  </si>
  <si>
    <t>Stavba</t>
  </si>
  <si>
    <t>Celkem za stavbu</t>
  </si>
  <si>
    <t>CZK</t>
  </si>
  <si>
    <t>Rekapitulace dílů</t>
  </si>
  <si>
    <t>Typ dílu</t>
  </si>
  <si>
    <t>5</t>
  </si>
  <si>
    <t>Komunikace pozemní</t>
  </si>
  <si>
    <t>9</t>
  </si>
  <si>
    <t>Ostatní konstrukce a práce, bourání</t>
  </si>
  <si>
    <t>998</t>
  </si>
  <si>
    <t>Přesun hmot</t>
  </si>
  <si>
    <t>97</t>
  </si>
  <si>
    <t>Přesuny suti a vybouraných hmot</t>
  </si>
  <si>
    <t>PSU</t>
  </si>
  <si>
    <t>VRN3</t>
  </si>
  <si>
    <t>Zařízení staveniště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</si>
  <si>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</si>
  <si>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</si>
  <si>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</si>
  <si>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</si>
  <si>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</si>
  <si>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</si>
  <si>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</si>
  <si>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</si>
  <si>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</si>
  <si>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</si>
  <si>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</si>
  <si>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</si>
  <si>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</si>
  <si>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</si>
  <si>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</si>
  <si>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</si>
  <si>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</si>
  <si>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</si>
  <si>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</si>
  <si>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</si>
  <si>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</si>
  <si>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</si>
  <si>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</si>
  <si>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</si>
  <si>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</si>
  <si>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</si>
  <si>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</si>
  <si>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</si>
  <si>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</si>
  <si>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581121111</t>
  </si>
  <si>
    <t>Kryt cementobeton. komunikací tl. 15 cm</t>
  </si>
  <si>
    <t>m2</t>
  </si>
  <si>
    <t>RTS 21/ I</t>
  </si>
  <si>
    <t>Práce</t>
  </si>
  <si>
    <t>POL1_</t>
  </si>
  <si>
    <t>15,20*0,30</t>
  </si>
  <si>
    <t>VV</t>
  </si>
  <si>
    <t>919735124</t>
  </si>
  <si>
    <t>Řezání stávajícího betonového krytu tl. 15 - 20 cm</t>
  </si>
  <si>
    <t>m</t>
  </si>
  <si>
    <t>15,20+15,20</t>
  </si>
  <si>
    <t>963012520</t>
  </si>
  <si>
    <t>Bourání panelů žb. š.30 cm, tl. 15 cm</t>
  </si>
  <si>
    <t>m3</t>
  </si>
  <si>
    <t>15,20*0,30*0,15</t>
  </si>
  <si>
    <t>998017002</t>
  </si>
  <si>
    <t>Přesun omezen mechaniz budova v-12m</t>
  </si>
  <si>
    <t>t</t>
  </si>
  <si>
    <t>URS</t>
  </si>
  <si>
    <t>Indiv</t>
  </si>
  <si>
    <t>POL7_</t>
  </si>
  <si>
    <t>997013152</t>
  </si>
  <si>
    <t>Vnitrostaveništní doprava suti a vybouraných hmot pro budovy v do 9 m s omezením mechanizace</t>
  </si>
  <si>
    <t>Přesun suti</t>
  </si>
  <si>
    <t>POL8_</t>
  </si>
  <si>
    <t>979013219</t>
  </si>
  <si>
    <t>Příplatek k vnitrost. dopravě suti za dalších 10 m</t>
  </si>
  <si>
    <t>Vlastní</t>
  </si>
  <si>
    <t>1,0944*(40/10)*0</t>
  </si>
  <si>
    <t>997321611</t>
  </si>
  <si>
    <t>Nakládání překlad suti a vyb hmot</t>
  </si>
  <si>
    <t>997321511</t>
  </si>
  <si>
    <t>Vodorovná doprava suti a vybouraných hmot po suchu do 1 km</t>
  </si>
  <si>
    <t>POL1_1</t>
  </si>
  <si>
    <t>997321519</t>
  </si>
  <si>
    <t>Příplatek ZKD 1km vodorovné dopravy suti a vybouraných hmot po suchu</t>
  </si>
  <si>
    <t>X*20 'Přepočtené koeficientem množství : 1,0944*20</t>
  </si>
  <si>
    <t>997013R31</t>
  </si>
  <si>
    <t>Poplatek za uložení na skládce (skládkovné) stavebního odpadu bez rozlišení</t>
  </si>
  <si>
    <t>Poznámka k položce:</t>
  </si>
  <si>
    <t>POP</t>
  </si>
  <si>
    <t>Stavební odpad bez rozlišení.</t>
  </si>
  <si>
    <t>005121 R</t>
  </si>
  <si>
    <t>Kč</t>
  </si>
  <si>
    <t>CN*0,0056808705 (podíl VRN) na celkové ceně díla : 13842,05*0,0056808705*1</t>
  </si>
  <si>
    <t>END</t>
  </si>
  <si>
    <t>MŠ U Stadionu - změny</t>
  </si>
  <si>
    <t>Z023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</si>
</sst>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p\isrts$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0" t="s">
        <v>39</v>
      </c>
    </row>
    <row r="2" spans="1:7" ht="57.75" customHeight="1" x14ac:dyDescent="0.2">
      <c r="A2" s="181" t="s">
        <v>40</v>
      </c>
      <c r="B2" s="181"/>
      <c r="C2" s="181"/>
      <c r="D2" s="181"/>
      <c r="E2" s="181"/>
      <c r="F2" s="181"/>
      <c r="G2" s="18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view="pageBreakPreview" topLeftCell="B33" zoomScaleNormal="100" zoomScaleSheetLayoutView="100" workbookViewId="0">
      <selection activeCell="H31" sqref="H3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5" t="s">
        <v>37</v>
      </c>
      <c r="B1" s="216" t="s">
        <v>4</v>
      </c>
      <c r="C1" s="217"/>
      <c r="D1" s="217"/>
      <c r="E1" s="217"/>
      <c r="F1" s="217"/>
      <c r="G1" s="217"/>
      <c r="H1" s="217"/>
      <c r="I1" s="217"/>
      <c r="J1" s="218"/>
    </row>
    <row r="2" spans="1:15" ht="36" customHeight="1" x14ac:dyDescent="0.2">
      <c r="A2" s="2"/>
      <c r="B2" s="74" t="s">
        <v>23</v>
      </c>
      <c r="C2" s="75"/>
      <c r="D2" s="76"/>
      <c r="E2" s="221" t="s">
        <v>146</v>
      </c>
      <c r="F2" s="222"/>
      <c r="G2" s="222"/>
      <c r="H2" s="222"/>
      <c r="I2" s="222"/>
      <c r="J2" s="223"/>
      <c r="O2" s="1"/>
    </row>
    <row r="3" spans="1:15" ht="27" customHeight="1" x14ac:dyDescent="0.2">
      <c r="A3" s="2"/>
      <c r="B3" s="77" t="s">
        <v>46</v>
      </c>
      <c r="C3" s="75"/>
      <c r="D3" s="78"/>
      <c r="E3" s="224" t="s">
        <v>45</v>
      </c>
      <c r="F3" s="225"/>
      <c r="G3" s="225"/>
      <c r="H3" s="225"/>
      <c r="I3" s="225"/>
      <c r="J3" s="226"/>
    </row>
    <row r="4" spans="1:15" ht="23.25" customHeight="1" x14ac:dyDescent="0.2">
      <c r="A4" s="72">
        <v>860435</v>
      </c>
      <c r="B4" s="79" t="s">
        <v>47</v>
      </c>
      <c r="C4" s="80"/>
      <c r="D4" s="81" t="s">
        <v>147</v>
      </c>
      <c r="E4" s="205" t="s">
        <v>43</v>
      </c>
      <c r="F4" s="206"/>
      <c r="G4" s="206"/>
      <c r="H4" s="206"/>
      <c r="I4" s="206"/>
      <c r="J4" s="207"/>
    </row>
    <row r="5" spans="1:15" ht="24" customHeight="1" x14ac:dyDescent="0.2">
      <c r="A5" s="2"/>
      <c r="B5" s="30" t="s">
        <v>22</v>
      </c>
      <c r="D5" s="210" t="s">
        <v>48</v>
      </c>
      <c r="E5" s="211"/>
      <c r="F5" s="211"/>
      <c r="G5" s="211"/>
      <c r="H5" s="17" t="s">
        <v>41</v>
      </c>
      <c r="I5" s="82" t="s">
        <v>52</v>
      </c>
      <c r="J5" s="8"/>
    </row>
    <row r="6" spans="1:15" ht="15.75" customHeight="1" x14ac:dyDescent="0.2">
      <c r="A6" s="2"/>
      <c r="B6" s="27"/>
      <c r="C6" s="53"/>
      <c r="D6" s="212" t="s">
        <v>49</v>
      </c>
      <c r="E6" s="213"/>
      <c r="F6" s="213"/>
      <c r="G6" s="213"/>
      <c r="H6" s="17" t="s">
        <v>35</v>
      </c>
      <c r="I6" s="82" t="s">
        <v>53</v>
      </c>
      <c r="J6" s="8"/>
    </row>
    <row r="7" spans="1:15" ht="15.75" customHeight="1" x14ac:dyDescent="0.2">
      <c r="A7" s="2"/>
      <c r="B7" s="28"/>
      <c r="C7" s="54"/>
      <c r="D7" s="73" t="s">
        <v>51</v>
      </c>
      <c r="E7" s="214" t="s">
        <v>50</v>
      </c>
      <c r="F7" s="215"/>
      <c r="G7" s="215"/>
      <c r="H7" s="23"/>
      <c r="I7" s="22"/>
      <c r="J7" s="33"/>
    </row>
    <row r="8" spans="1:15" ht="24" hidden="1" customHeight="1" x14ac:dyDescent="0.2">
      <c r="A8" s="2"/>
      <c r="B8" s="30" t="s">
        <v>20</v>
      </c>
      <c r="D8" s="49"/>
      <c r="H8" s="17" t="s">
        <v>41</v>
      </c>
      <c r="I8" s="21"/>
      <c r="J8" s="8"/>
    </row>
    <row r="9" spans="1:15" ht="15.75" hidden="1" customHeight="1" x14ac:dyDescent="0.2">
      <c r="A9" s="2"/>
      <c r="B9" s="2"/>
      <c r="D9" s="49"/>
      <c r="H9" s="17" t="s">
        <v>35</v>
      </c>
      <c r="I9" s="21"/>
      <c r="J9" s="8"/>
    </row>
    <row r="10" spans="1:15" ht="15.75" hidden="1" customHeight="1" x14ac:dyDescent="0.2">
      <c r="A10" s="2"/>
      <c r="B10" s="34"/>
      <c r="C10" s="54"/>
      <c r="D10" s="51"/>
      <c r="E10" s="55"/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28"/>
      <c r="E11" s="228"/>
      <c r="F11" s="228"/>
      <c r="G11" s="228"/>
      <c r="H11" s="17" t="s">
        <v>41</v>
      </c>
      <c r="I11" s="82"/>
      <c r="J11" s="8"/>
    </row>
    <row r="12" spans="1:15" ht="15.75" customHeight="1" x14ac:dyDescent="0.2">
      <c r="A12" s="2"/>
      <c r="B12" s="27"/>
      <c r="C12" s="53"/>
      <c r="D12" s="204"/>
      <c r="E12" s="204"/>
      <c r="F12" s="204"/>
      <c r="G12" s="204"/>
      <c r="H12" s="17" t="s">
        <v>35</v>
      </c>
      <c r="I12" s="82"/>
      <c r="J12" s="8"/>
    </row>
    <row r="13" spans="1:15" ht="15.75" customHeight="1" x14ac:dyDescent="0.2">
      <c r="A13" s="2"/>
      <c r="B13" s="28"/>
      <c r="C13" s="54"/>
      <c r="D13" s="73"/>
      <c r="E13" s="208"/>
      <c r="F13" s="209"/>
      <c r="G13" s="209"/>
      <c r="H13" s="18"/>
      <c r="I13" s="22"/>
      <c r="J13" s="33"/>
    </row>
    <row r="14" spans="1:15" ht="24" customHeight="1" x14ac:dyDescent="0.2">
      <c r="A14" s="2"/>
      <c r="B14" s="41" t="s">
        <v>21</v>
      </c>
      <c r="C14" s="56"/>
      <c r="D14" s="57"/>
      <c r="E14" s="58"/>
      <c r="F14" s="42"/>
      <c r="G14" s="42"/>
      <c r="H14" s="43"/>
      <c r="I14" s="42"/>
      <c r="J14" s="44"/>
    </row>
    <row r="15" spans="1:15" ht="32.25" customHeight="1" x14ac:dyDescent="0.2">
      <c r="A15" s="2"/>
      <c r="B15" s="34" t="s">
        <v>33</v>
      </c>
      <c r="C15" s="59"/>
      <c r="D15" s="52"/>
      <c r="E15" s="227"/>
      <c r="F15" s="227"/>
      <c r="G15" s="229"/>
      <c r="H15" s="229"/>
      <c r="I15" s="229" t="s">
        <v>30</v>
      </c>
      <c r="J15" s="230"/>
    </row>
    <row r="16" spans="1:15" ht="23.25" customHeight="1" x14ac:dyDescent="0.2">
      <c r="A16" s="139" t="s">
        <v>25</v>
      </c>
      <c r="B16" s="37" t="s">
        <v>25</v>
      </c>
      <c r="C16" s="60"/>
      <c r="D16" s="61"/>
      <c r="E16" s="193"/>
      <c r="F16" s="194"/>
      <c r="G16" s="193"/>
      <c r="H16" s="194"/>
      <c r="I16" s="193">
        <f>Z023_Pol!G8+Z023_Pol!G11+Z023_Pol!G16+Z023_Pol!G18</f>
        <v>0</v>
      </c>
      <c r="J16" s="195"/>
    </row>
    <row r="17" spans="1:10" ht="23.25" customHeight="1" x14ac:dyDescent="0.2">
      <c r="A17" s="139" t="s">
        <v>26</v>
      </c>
      <c r="B17" s="37" t="s">
        <v>26</v>
      </c>
      <c r="C17" s="60"/>
      <c r="D17" s="61"/>
      <c r="E17" s="193"/>
      <c r="F17" s="194"/>
      <c r="G17" s="193"/>
      <c r="H17" s="194"/>
      <c r="I17" s="193">
        <v>0</v>
      </c>
      <c r="J17" s="195"/>
    </row>
    <row r="18" spans="1:10" ht="23.25" customHeight="1" x14ac:dyDescent="0.2">
      <c r="A18" s="139" t="s">
        <v>27</v>
      </c>
      <c r="B18" s="37" t="s">
        <v>27</v>
      </c>
      <c r="C18" s="60"/>
      <c r="D18" s="61"/>
      <c r="E18" s="193"/>
      <c r="F18" s="194"/>
      <c r="G18" s="193"/>
      <c r="H18" s="194"/>
      <c r="I18" s="193">
        <v>0</v>
      </c>
      <c r="J18" s="195"/>
    </row>
    <row r="19" spans="1:10" ht="23.25" customHeight="1" x14ac:dyDescent="0.2">
      <c r="A19" s="139" t="s">
        <v>70</v>
      </c>
      <c r="B19" s="37" t="s">
        <v>28</v>
      </c>
      <c r="C19" s="60"/>
      <c r="D19" s="61"/>
      <c r="E19" s="193"/>
      <c r="F19" s="194"/>
      <c r="G19" s="193"/>
      <c r="H19" s="194"/>
      <c r="I19" s="193">
        <f>Z023_Pol!G29</f>
        <v>0</v>
      </c>
      <c r="J19" s="195"/>
    </row>
    <row r="20" spans="1:10" ht="23.25" customHeight="1" x14ac:dyDescent="0.2">
      <c r="A20" s="139" t="s">
        <v>71</v>
      </c>
      <c r="B20" s="37" t="s">
        <v>29</v>
      </c>
      <c r="C20" s="60"/>
      <c r="D20" s="61"/>
      <c r="E20" s="193"/>
      <c r="F20" s="194"/>
      <c r="G20" s="193"/>
      <c r="H20" s="194"/>
      <c r="I20" s="193">
        <v>0</v>
      </c>
      <c r="J20" s="195"/>
    </row>
    <row r="21" spans="1:10" ht="23.25" customHeight="1" x14ac:dyDescent="0.2">
      <c r="A21" s="2"/>
      <c r="B21" s="46" t="s">
        <v>30</v>
      </c>
      <c r="C21" s="62"/>
      <c r="D21" s="63"/>
      <c r="E21" s="196"/>
      <c r="F21" s="231"/>
      <c r="G21" s="196"/>
      <c r="H21" s="231"/>
      <c r="I21" s="196">
        <f>SUM(I16:J20)</f>
        <v>0</v>
      </c>
      <c r="J21" s="197"/>
    </row>
    <row r="22" spans="1:10" ht="33" customHeight="1" x14ac:dyDescent="0.2">
      <c r="A22" s="2"/>
      <c r="B22" s="40" t="s">
        <v>34</v>
      </c>
      <c r="C22" s="60"/>
      <c r="D22" s="61"/>
      <c r="E22" s="64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60"/>
      <c r="D23" s="61"/>
      <c r="E23" s="65">
        <v>15</v>
      </c>
      <c r="F23" s="38" t="s">
        <v>0</v>
      </c>
      <c r="G23" s="191">
        <v>0</v>
      </c>
      <c r="H23" s="192"/>
      <c r="I23" s="192"/>
      <c r="J23" s="39" t="str">
        <f t="shared" ref="J23:J27" si="0">Mena</f>
        <v>CZK</v>
      </c>
    </row>
    <row r="24" spans="1:10" ht="23.25" hidden="1" customHeight="1" x14ac:dyDescent="0.2">
      <c r="A24" s="2"/>
      <c r="B24" s="37" t="s">
        <v>13</v>
      </c>
      <c r="C24" s="60"/>
      <c r="D24" s="61"/>
      <c r="E24" s="65">
        <f>SazbaDPH1</f>
        <v>15</v>
      </c>
      <c r="F24" s="38" t="s">
        <v>0</v>
      </c>
      <c r="G24" s="189">
        <v>0</v>
      </c>
      <c r="H24" s="190"/>
      <c r="I24" s="190"/>
      <c r="J24" s="39" t="str">
        <f t="shared" si="0"/>
        <v>CZK</v>
      </c>
    </row>
    <row r="25" spans="1:10" ht="23.25" customHeight="1" thickBot="1" x14ac:dyDescent="0.25">
      <c r="A25" s="2"/>
      <c r="B25" s="37" t="s">
        <v>14</v>
      </c>
      <c r="C25" s="60"/>
      <c r="D25" s="61"/>
      <c r="E25" s="65">
        <v>21</v>
      </c>
      <c r="F25" s="38" t="s">
        <v>0</v>
      </c>
      <c r="G25" s="191">
        <f>I21</f>
        <v>0</v>
      </c>
      <c r="H25" s="192"/>
      <c r="I25" s="192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6"/>
      <c r="D26" s="52"/>
      <c r="E26" s="67">
        <f>SazbaDPH2</f>
        <v>21</v>
      </c>
      <c r="F26" s="29" t="s">
        <v>0</v>
      </c>
      <c r="G26" s="219">
        <v>2923</v>
      </c>
      <c r="H26" s="220"/>
      <c r="I26" s="220"/>
      <c r="J26" s="36" t="str">
        <f t="shared" si="0"/>
        <v>CZK</v>
      </c>
    </row>
    <row r="27" spans="1:10" ht="27.75" customHeight="1" thickBot="1" x14ac:dyDescent="0.25">
      <c r="A27" s="2"/>
      <c r="B27" s="113" t="s">
        <v>24</v>
      </c>
      <c r="C27" s="114"/>
      <c r="D27" s="114"/>
      <c r="E27" s="115"/>
      <c r="F27" s="116"/>
      <c r="G27" s="198">
        <f>ZakladDPHZakl</f>
        <v>0</v>
      </c>
      <c r="H27" s="199"/>
      <c r="I27" s="199"/>
      <c r="J27" s="117" t="str">
        <f t="shared" si="0"/>
        <v>CZK</v>
      </c>
    </row>
    <row r="28" spans="1:10" ht="27.75" hidden="1" customHeight="1" thickBot="1" x14ac:dyDescent="0.25">
      <c r="A28" s="2"/>
      <c r="B28" s="113" t="s">
        <v>36</v>
      </c>
      <c r="C28" s="118"/>
      <c r="D28" s="118"/>
      <c r="E28" s="118"/>
      <c r="F28" s="119"/>
      <c r="G28" s="198">
        <v>16844</v>
      </c>
      <c r="H28" s="198"/>
      <c r="I28" s="198"/>
      <c r="J28" s="120" t="s">
        <v>56</v>
      </c>
    </row>
    <row r="29" spans="1:10" ht="12.75" customHeight="1" x14ac:dyDescent="0.2">
      <c r="A29" s="2"/>
      <c r="B29" s="2"/>
      <c r="J29" s="9"/>
    </row>
    <row r="30" spans="1:10" ht="30" customHeight="1" x14ac:dyDescent="0.2">
      <c r="A30" s="2"/>
      <c r="B30" s="2"/>
      <c r="J30" s="9"/>
    </row>
    <row r="31" spans="1:10" ht="18.75" customHeight="1" x14ac:dyDescent="0.2">
      <c r="A31" s="2"/>
      <c r="B31" s="16"/>
      <c r="C31" s="68" t="s">
        <v>11</v>
      </c>
      <c r="D31" s="69"/>
      <c r="E31" s="69"/>
      <c r="F31" s="15" t="s">
        <v>10</v>
      </c>
      <c r="G31" s="25"/>
      <c r="H31" s="26"/>
      <c r="I31" s="25"/>
      <c r="J31" s="9"/>
    </row>
    <row r="32" spans="1:10" ht="47.25" customHeight="1" x14ac:dyDescent="0.2">
      <c r="A32" s="2"/>
      <c r="B32" s="2"/>
      <c r="J32" s="9"/>
    </row>
    <row r="33" spans="1:10" s="20" customFormat="1" ht="18.75" customHeight="1" x14ac:dyDescent="0.2">
      <c r="A33" s="19"/>
      <c r="B33" s="19"/>
      <c r="C33" s="70"/>
      <c r="D33" s="200"/>
      <c r="E33" s="201"/>
      <c r="G33" s="202"/>
      <c r="H33" s="203"/>
      <c r="I33" s="203"/>
      <c r="J33" s="24"/>
    </row>
    <row r="34" spans="1:10" ht="12.75" customHeight="1" x14ac:dyDescent="0.2">
      <c r="A34" s="2"/>
      <c r="B34" s="2"/>
      <c r="D34" s="188" t="s">
        <v>2</v>
      </c>
      <c r="E34" s="188"/>
      <c r="H34" s="10" t="s">
        <v>3</v>
      </c>
      <c r="J34" s="9"/>
    </row>
    <row r="35" spans="1:10" ht="13.5" customHeight="1" thickBot="1" x14ac:dyDescent="0.25">
      <c r="A35" s="11"/>
      <c r="B35" s="11"/>
      <c r="C35" s="71"/>
      <c r="D35" s="71"/>
      <c r="E35" s="71"/>
      <c r="F35" s="12"/>
      <c r="G35" s="12"/>
      <c r="H35" s="12"/>
      <c r="I35" s="12"/>
      <c r="J35" s="13"/>
    </row>
    <row r="36" spans="1:10" ht="27" hidden="1" customHeight="1" x14ac:dyDescent="0.2">
      <c r="B36" s="86" t="s">
        <v>16</v>
      </c>
      <c r="C36" s="87"/>
      <c r="D36" s="87"/>
      <c r="E36" s="87"/>
      <c r="F36" s="88"/>
      <c r="G36" s="88"/>
      <c r="H36" s="88"/>
      <c r="I36" s="88"/>
      <c r="J36" s="89"/>
    </row>
    <row r="37" spans="1:10" ht="25.5" hidden="1" customHeight="1" x14ac:dyDescent="0.2">
      <c r="A37" s="85" t="s">
        <v>38</v>
      </c>
      <c r="B37" s="90" t="s">
        <v>17</v>
      </c>
      <c r="C37" s="91" t="s">
        <v>5</v>
      </c>
      <c r="D37" s="91"/>
      <c r="E37" s="91"/>
      <c r="F37" s="92" t="str">
        <f>B23</f>
        <v>Základ pro sníženou DPH</v>
      </c>
      <c r="G37" s="92" t="str">
        <f>B25</f>
        <v>Základ pro základní DPH</v>
      </c>
      <c r="H37" s="93" t="s">
        <v>18</v>
      </c>
      <c r="I37" s="94" t="s">
        <v>1</v>
      </c>
      <c r="J37" s="95" t="s">
        <v>0</v>
      </c>
    </row>
    <row r="38" spans="1:10" ht="25.5" hidden="1" customHeight="1" x14ac:dyDescent="0.2">
      <c r="A38" s="85">
        <v>1</v>
      </c>
      <c r="B38" s="96" t="s">
        <v>54</v>
      </c>
      <c r="C38" s="184"/>
      <c r="D38" s="184"/>
      <c r="E38" s="184"/>
      <c r="F38" s="97">
        <v>0</v>
      </c>
      <c r="G38" s="98">
        <v>13920.68</v>
      </c>
      <c r="H38" s="99"/>
      <c r="I38" s="100">
        <v>13920.68</v>
      </c>
      <c r="J38" s="101">
        <f>IF(CenaCelkemVypocet=0,"",I38/CenaCelkemVypocet*100)</f>
        <v>100</v>
      </c>
    </row>
    <row r="39" spans="1:10" ht="25.5" hidden="1" customHeight="1" x14ac:dyDescent="0.2">
      <c r="A39" s="85">
        <v>2</v>
      </c>
      <c r="B39" s="102" t="s">
        <v>44</v>
      </c>
      <c r="C39" s="185" t="s">
        <v>45</v>
      </c>
      <c r="D39" s="185"/>
      <c r="E39" s="185"/>
      <c r="F39" s="103">
        <v>0</v>
      </c>
      <c r="G39" s="104">
        <v>13920.68</v>
      </c>
      <c r="H39" s="104"/>
      <c r="I39" s="105">
        <v>13920.68</v>
      </c>
      <c r="J39" s="106">
        <f>IF(CenaCelkemVypocet=0,"",I39/CenaCelkemVypocet*100)</f>
        <v>100</v>
      </c>
    </row>
    <row r="40" spans="1:10" ht="25.5" hidden="1" customHeight="1" x14ac:dyDescent="0.2">
      <c r="A40" s="85">
        <v>3</v>
      </c>
      <c r="B40" s="107" t="s">
        <v>42</v>
      </c>
      <c r="C40" s="184" t="s">
        <v>43</v>
      </c>
      <c r="D40" s="184"/>
      <c r="E40" s="184"/>
      <c r="F40" s="108">
        <v>0</v>
      </c>
      <c r="G40" s="99">
        <v>13920.68</v>
      </c>
      <c r="H40" s="99"/>
      <c r="I40" s="100">
        <v>13920.68</v>
      </c>
      <c r="J40" s="101">
        <f>IF(CenaCelkemVypocet=0,"",I40/CenaCelkemVypocet*100)</f>
        <v>100</v>
      </c>
    </row>
    <row r="41" spans="1:10" ht="25.5" hidden="1" customHeight="1" x14ac:dyDescent="0.2">
      <c r="A41" s="85"/>
      <c r="B41" s="186" t="s">
        <v>55</v>
      </c>
      <c r="C41" s="187"/>
      <c r="D41" s="187"/>
      <c r="E41" s="187"/>
      <c r="F41" s="109">
        <f>SUMIF(A38:A40,"=1",F38:F40)</f>
        <v>0</v>
      </c>
      <c r="G41" s="110">
        <f>SUMIF(A38:A40,"=1",G38:G40)</f>
        <v>13920.68</v>
      </c>
      <c r="H41" s="110">
        <f>SUMIF(A38:A40,"=1",H38:H40)</f>
        <v>0</v>
      </c>
      <c r="I41" s="111">
        <f>SUMIF(A38:A40,"=1",I38:I40)</f>
        <v>13920.68</v>
      </c>
      <c r="J41" s="112">
        <f>SUMIF(A38:A40,"=1",J38:J40)</f>
        <v>100</v>
      </c>
    </row>
    <row r="45" spans="1:10" ht="15.75" x14ac:dyDescent="0.25">
      <c r="B45" s="121" t="s">
        <v>57</v>
      </c>
    </row>
    <row r="47" spans="1:10" ht="25.5" customHeight="1" x14ac:dyDescent="0.2">
      <c r="A47" s="123"/>
      <c r="B47" s="126" t="s">
        <v>17</v>
      </c>
      <c r="C47" s="126" t="s">
        <v>5</v>
      </c>
      <c r="D47" s="127"/>
      <c r="E47" s="127"/>
      <c r="F47" s="128" t="s">
        <v>58</v>
      </c>
      <c r="G47" s="128"/>
      <c r="H47" s="128"/>
      <c r="I47" s="128" t="s">
        <v>30</v>
      </c>
      <c r="J47" s="128" t="s">
        <v>0</v>
      </c>
    </row>
    <row r="48" spans="1:10" ht="36.75" customHeight="1" x14ac:dyDescent="0.2">
      <c r="A48" s="124"/>
      <c r="B48" s="129" t="s">
        <v>59</v>
      </c>
      <c r="C48" s="182" t="s">
        <v>60</v>
      </c>
      <c r="D48" s="183"/>
      <c r="E48" s="183"/>
      <c r="F48" s="137" t="s">
        <v>25</v>
      </c>
      <c r="G48" s="130"/>
      <c r="H48" s="130"/>
      <c r="I48" s="130">
        <f>Z023_Pol!G8</f>
        <v>0</v>
      </c>
      <c r="J48" s="135" t="str">
        <f>IF(I53=0,"",I48/I53*100)</f>
        <v/>
      </c>
    </row>
    <row r="49" spans="1:10" ht="36.75" customHeight="1" x14ac:dyDescent="0.2">
      <c r="A49" s="124"/>
      <c r="B49" s="129" t="s">
        <v>61</v>
      </c>
      <c r="C49" s="182" t="s">
        <v>62</v>
      </c>
      <c r="D49" s="183"/>
      <c r="E49" s="183"/>
      <c r="F49" s="137" t="s">
        <v>25</v>
      </c>
      <c r="G49" s="130"/>
      <c r="H49" s="130"/>
      <c r="I49" s="130">
        <f>Z023_Pol!G11</f>
        <v>0</v>
      </c>
      <c r="J49" s="135" t="str">
        <f>IF(I53=0,"",I49/I53*100)</f>
        <v/>
      </c>
    </row>
    <row r="50" spans="1:10" ht="36.75" customHeight="1" x14ac:dyDescent="0.2">
      <c r="A50" s="124"/>
      <c r="B50" s="129" t="s">
        <v>63</v>
      </c>
      <c r="C50" s="182" t="s">
        <v>64</v>
      </c>
      <c r="D50" s="183"/>
      <c r="E50" s="183"/>
      <c r="F50" s="137" t="s">
        <v>25</v>
      </c>
      <c r="G50" s="130"/>
      <c r="H50" s="130"/>
      <c r="I50" s="130">
        <f>Z023_Pol!G16</f>
        <v>0</v>
      </c>
      <c r="J50" s="135" t="str">
        <f>IF(I53=0,"",I50/I53*100)</f>
        <v/>
      </c>
    </row>
    <row r="51" spans="1:10" ht="36.75" customHeight="1" x14ac:dyDescent="0.2">
      <c r="A51" s="124"/>
      <c r="B51" s="129" t="s">
        <v>65</v>
      </c>
      <c r="C51" s="182" t="s">
        <v>66</v>
      </c>
      <c r="D51" s="183"/>
      <c r="E51" s="183"/>
      <c r="F51" s="137" t="s">
        <v>67</v>
      </c>
      <c r="G51" s="130"/>
      <c r="H51" s="130"/>
      <c r="I51" s="130">
        <f>Z023_Pol!G18</f>
        <v>0</v>
      </c>
      <c r="J51" s="135" t="str">
        <f>IF(I53=0,"",I51/I53*100)</f>
        <v/>
      </c>
    </row>
    <row r="52" spans="1:10" ht="36.75" customHeight="1" x14ac:dyDescent="0.2">
      <c r="A52" s="124"/>
      <c r="B52" s="129" t="s">
        <v>68</v>
      </c>
      <c r="C52" s="182" t="s">
        <v>69</v>
      </c>
      <c r="D52" s="183"/>
      <c r="E52" s="183"/>
      <c r="F52" s="137" t="s">
        <v>70</v>
      </c>
      <c r="G52" s="130"/>
      <c r="H52" s="130"/>
      <c r="I52" s="130">
        <f>Z023_Pol!G29</f>
        <v>0</v>
      </c>
      <c r="J52" s="135" t="str">
        <f>IF(I53=0,"",I52/I53*100)</f>
        <v/>
      </c>
    </row>
    <row r="53" spans="1:10" ht="25.5" customHeight="1" x14ac:dyDescent="0.2">
      <c r="A53" s="125"/>
      <c r="B53" s="131" t="s">
        <v>1</v>
      </c>
      <c r="C53" s="132"/>
      <c r="D53" s="133"/>
      <c r="E53" s="133"/>
      <c r="F53" s="138"/>
      <c r="G53" s="134"/>
      <c r="H53" s="134"/>
      <c r="I53" s="134">
        <f>SUM(I48:I52)</f>
        <v>0</v>
      </c>
      <c r="J53" s="136">
        <f>SUM(J48:J52)</f>
        <v>0</v>
      </c>
    </row>
    <row r="54" spans="1:10" x14ac:dyDescent="0.2">
      <c r="F54" s="83"/>
      <c r="G54" s="83"/>
      <c r="H54" s="83"/>
      <c r="I54" s="83"/>
      <c r="J54" s="84"/>
    </row>
    <row r="55" spans="1:10" x14ac:dyDescent="0.2">
      <c r="F55" s="83"/>
      <c r="G55" s="83"/>
      <c r="H55" s="83"/>
      <c r="I55" s="83"/>
      <c r="J55" s="84"/>
    </row>
    <row r="56" spans="1:10" x14ac:dyDescent="0.2">
      <c r="F56" s="83"/>
      <c r="G56" s="83"/>
      <c r="H56" s="83"/>
      <c r="I56" s="83"/>
      <c r="J56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B1:J1"/>
    <mergeCell ref="G26:I26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4:E34"/>
    <mergeCell ref="G24:I24"/>
    <mergeCell ref="G23:I23"/>
    <mergeCell ref="E19:F19"/>
    <mergeCell ref="E20:F20"/>
    <mergeCell ref="I20:J20"/>
    <mergeCell ref="I21:J21"/>
    <mergeCell ref="G19:H19"/>
    <mergeCell ref="G20:H20"/>
    <mergeCell ref="G28:I28"/>
    <mergeCell ref="G25:I25"/>
    <mergeCell ref="I19:J19"/>
    <mergeCell ref="G27:I27"/>
    <mergeCell ref="D33:E33"/>
    <mergeCell ref="G33:I33"/>
    <mergeCell ref="C49:E49"/>
    <mergeCell ref="C50:E50"/>
    <mergeCell ref="C51:E51"/>
    <mergeCell ref="C52:E52"/>
    <mergeCell ref="C38:E38"/>
    <mergeCell ref="C39:E39"/>
    <mergeCell ref="C40:E40"/>
    <mergeCell ref="B41:E41"/>
    <mergeCell ref="C48:E4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2" t="s">
        <v>6</v>
      </c>
      <c r="B1" s="232"/>
      <c r="C1" s="233"/>
      <c r="D1" s="232"/>
      <c r="E1" s="232"/>
      <c r="F1" s="232"/>
      <c r="G1" s="232"/>
    </row>
    <row r="2" spans="1:7" ht="24.95" customHeight="1" x14ac:dyDescent="0.2">
      <c r="A2" s="48" t="s">
        <v>7</v>
      </c>
      <c r="B2" s="47"/>
      <c r="C2" s="234"/>
      <c r="D2" s="234"/>
      <c r="E2" s="234"/>
      <c r="F2" s="234"/>
      <c r="G2" s="235"/>
    </row>
    <row r="3" spans="1:7" ht="24.95" customHeight="1" x14ac:dyDescent="0.2">
      <c r="A3" s="48" t="s">
        <v>8</v>
      </c>
      <c r="B3" s="47"/>
      <c r="C3" s="234"/>
      <c r="D3" s="234"/>
      <c r="E3" s="234"/>
      <c r="F3" s="234"/>
      <c r="G3" s="235"/>
    </row>
    <row r="4" spans="1:7" ht="24.95" customHeight="1" x14ac:dyDescent="0.2">
      <c r="A4" s="48" t="s">
        <v>9</v>
      </c>
      <c r="B4" s="47"/>
      <c r="C4" s="234"/>
      <c r="D4" s="234"/>
      <c r="E4" s="234"/>
      <c r="F4" s="234"/>
      <c r="G4" s="23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3"/>
  <sheetViews>
    <sheetView tabSelected="1" view="pageBreakPreview" zoomScaleNormal="100" zoomScaleSheetLayoutView="100" workbookViewId="0">
      <pane ySplit="7" topLeftCell="A8" activePane="bottomLeft" state="frozen"/>
      <selection pane="bottomLeft" activeCell="AP13" sqref="AP1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8" t="s">
        <v>6</v>
      </c>
      <c r="B1" s="238"/>
      <c r="C1" s="238"/>
      <c r="D1" s="238"/>
      <c r="E1" s="238"/>
      <c r="F1" s="238"/>
      <c r="G1" s="238"/>
      <c r="AG1" t="s">
        <v>72</v>
      </c>
    </row>
    <row r="2" spans="1:60" ht="24.95" customHeight="1" x14ac:dyDescent="0.2">
      <c r="A2" s="140" t="s">
        <v>7</v>
      </c>
      <c r="B2" s="47"/>
      <c r="C2" s="239" t="s">
        <v>146</v>
      </c>
      <c r="D2" s="240"/>
      <c r="E2" s="240"/>
      <c r="F2" s="240"/>
      <c r="G2" s="241"/>
      <c r="AG2" t="s">
        <v>73</v>
      </c>
    </row>
    <row r="3" spans="1:60" ht="24.95" customHeight="1" x14ac:dyDescent="0.2">
      <c r="A3" s="140" t="s">
        <v>8</v>
      </c>
      <c r="B3" s="47"/>
      <c r="C3" s="239" t="s">
        <v>45</v>
      </c>
      <c r="D3" s="240"/>
      <c r="E3" s="240"/>
      <c r="F3" s="240"/>
      <c r="G3" s="241"/>
      <c r="AC3" s="122" t="s">
        <v>73</v>
      </c>
      <c r="AG3" t="s">
        <v>74</v>
      </c>
    </row>
    <row r="4" spans="1:60" ht="24.95" customHeight="1" x14ac:dyDescent="0.2">
      <c r="A4" s="141" t="s">
        <v>9</v>
      </c>
      <c r="B4" s="142" t="s">
        <v>147</v>
      </c>
      <c r="C4" s="242" t="s">
        <v>43</v>
      </c>
      <c r="D4" s="243"/>
      <c r="E4" s="243"/>
      <c r="F4" s="243"/>
      <c r="G4" s="244"/>
      <c r="AG4" t="s">
        <v>75</v>
      </c>
    </row>
    <row r="5" spans="1:60" x14ac:dyDescent="0.2">
      <c r="D5" s="10"/>
    </row>
    <row r="6" spans="1:60" ht="38.25" x14ac:dyDescent="0.2">
      <c r="A6" s="144" t="s">
        <v>76</v>
      </c>
      <c r="B6" s="146" t="s">
        <v>77</v>
      </c>
      <c r="C6" s="146" t="s">
        <v>78</v>
      </c>
      <c r="D6" s="145" t="s">
        <v>79</v>
      </c>
      <c r="E6" s="144" t="s">
        <v>80</v>
      </c>
      <c r="F6" s="143" t="s">
        <v>81</v>
      </c>
      <c r="G6" s="144" t="s">
        <v>30</v>
      </c>
      <c r="H6" s="147" t="s">
        <v>31</v>
      </c>
      <c r="I6" s="147" t="s">
        <v>82</v>
      </c>
      <c r="J6" s="147" t="s">
        <v>32</v>
      </c>
      <c r="K6" s="147" t="s">
        <v>83</v>
      </c>
      <c r="L6" s="147" t="s">
        <v>84</v>
      </c>
      <c r="M6" s="147" t="s">
        <v>85</v>
      </c>
      <c r="N6" s="147" t="s">
        <v>86</v>
      </c>
      <c r="O6" s="147" t="s">
        <v>87</v>
      </c>
      <c r="P6" s="147" t="s">
        <v>88</v>
      </c>
      <c r="Q6" s="147" t="s">
        <v>89</v>
      </c>
      <c r="R6" s="147" t="s">
        <v>90</v>
      </c>
      <c r="S6" s="147" t="s">
        <v>91</v>
      </c>
      <c r="T6" s="147" t="s">
        <v>92</v>
      </c>
      <c r="U6" s="147" t="s">
        <v>93</v>
      </c>
      <c r="V6" s="147" t="s">
        <v>94</v>
      </c>
      <c r="W6" s="147" t="s">
        <v>95</v>
      </c>
      <c r="X6" s="147" t="s">
        <v>96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57" t="s">
        <v>97</v>
      </c>
      <c r="B8" s="158" t="s">
        <v>59</v>
      </c>
      <c r="C8" s="175" t="s">
        <v>60</v>
      </c>
      <c r="D8" s="159"/>
      <c r="E8" s="160"/>
      <c r="F8" s="161"/>
      <c r="G8" s="162">
        <f>SUMIF(AG9:AG10,"&lt;&gt;NOR",G9:G10)</f>
        <v>0</v>
      </c>
      <c r="H8" s="156"/>
      <c r="I8" s="156">
        <f>SUM(I9:I10)</f>
        <v>2349.6799999999998</v>
      </c>
      <c r="J8" s="156"/>
      <c r="K8" s="156">
        <f>SUM(K9:K10)</f>
        <v>176.56</v>
      </c>
      <c r="L8" s="156"/>
      <c r="M8" s="156">
        <f>SUM(M9:M10)</f>
        <v>0</v>
      </c>
      <c r="N8" s="156"/>
      <c r="O8" s="156">
        <f>SUM(O9:O10)</f>
        <v>1.64</v>
      </c>
      <c r="P8" s="156"/>
      <c r="Q8" s="156">
        <f>SUM(Q9:Q10)</f>
        <v>0</v>
      </c>
      <c r="R8" s="156"/>
      <c r="S8" s="156"/>
      <c r="T8" s="156"/>
      <c r="U8" s="156"/>
      <c r="V8" s="156">
        <f>SUM(V9:V10)</f>
        <v>0.37</v>
      </c>
      <c r="W8" s="156"/>
      <c r="X8" s="156"/>
      <c r="AG8" t="s">
        <v>98</v>
      </c>
    </row>
    <row r="9" spans="1:60" outlineLevel="1" x14ac:dyDescent="0.2">
      <c r="A9" s="163">
        <v>1</v>
      </c>
      <c r="B9" s="164" t="s">
        <v>99</v>
      </c>
      <c r="C9" s="176" t="s">
        <v>100</v>
      </c>
      <c r="D9" s="165" t="s">
        <v>101</v>
      </c>
      <c r="E9" s="166">
        <v>4.5599999999999996</v>
      </c>
      <c r="F9" s="167"/>
      <c r="G9" s="168">
        <f>ROUND(E9*F9,2)</f>
        <v>0</v>
      </c>
      <c r="H9" s="153">
        <v>515.28</v>
      </c>
      <c r="I9" s="153">
        <f>ROUND(E9*H9,2)</f>
        <v>2349.6799999999998</v>
      </c>
      <c r="J9" s="153">
        <v>38.72</v>
      </c>
      <c r="K9" s="153">
        <f>ROUND(E9*J9,2)</f>
        <v>176.56</v>
      </c>
      <c r="L9" s="153">
        <v>21</v>
      </c>
      <c r="M9" s="153">
        <f>G9*(1+L9/100)</f>
        <v>0</v>
      </c>
      <c r="N9" s="153">
        <v>0.35865000000000002</v>
      </c>
      <c r="O9" s="153">
        <f>ROUND(E9*N9,2)</f>
        <v>1.64</v>
      </c>
      <c r="P9" s="153">
        <v>0</v>
      </c>
      <c r="Q9" s="153">
        <f>ROUND(E9*P9,2)</f>
        <v>0</v>
      </c>
      <c r="R9" s="153"/>
      <c r="S9" s="153" t="s">
        <v>102</v>
      </c>
      <c r="T9" s="153" t="s">
        <v>102</v>
      </c>
      <c r="U9" s="153">
        <v>8.1000000000000003E-2</v>
      </c>
      <c r="V9" s="153">
        <f>ROUND(E9*U9,2)</f>
        <v>0.37</v>
      </c>
      <c r="W9" s="153"/>
      <c r="X9" s="153" t="s">
        <v>103</v>
      </c>
      <c r="Y9" s="148"/>
      <c r="Z9" s="148"/>
      <c r="AA9" s="148"/>
      <c r="AB9" s="148"/>
      <c r="AC9" s="148"/>
      <c r="AD9" s="148"/>
      <c r="AE9" s="148"/>
      <c r="AF9" s="148"/>
      <c r="AG9" s="148" t="s">
        <v>104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1"/>
      <c r="B10" s="152"/>
      <c r="C10" s="177" t="s">
        <v>105</v>
      </c>
      <c r="D10" s="154"/>
      <c r="E10" s="155">
        <v>4.5599999999999996</v>
      </c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48"/>
      <c r="Z10" s="148"/>
      <c r="AA10" s="148"/>
      <c r="AB10" s="148"/>
      <c r="AC10" s="148"/>
      <c r="AD10" s="148"/>
      <c r="AE10" s="148"/>
      <c r="AF10" s="148"/>
      <c r="AG10" s="148" t="s">
        <v>106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x14ac:dyDescent="0.2">
      <c r="A11" s="157" t="s">
        <v>97</v>
      </c>
      <c r="B11" s="158" t="s">
        <v>61</v>
      </c>
      <c r="C11" s="175" t="s">
        <v>62</v>
      </c>
      <c r="D11" s="159"/>
      <c r="E11" s="160"/>
      <c r="F11" s="161"/>
      <c r="G11" s="162">
        <f>SUMIF(AG12:AG15,"&lt;&gt;NOR",G12:G15)</f>
        <v>0</v>
      </c>
      <c r="H11" s="156"/>
      <c r="I11" s="156">
        <f>SUM(I12:I15)</f>
        <v>5167.2</v>
      </c>
      <c r="J11" s="156"/>
      <c r="K11" s="156">
        <f>SUM(K12:K15)</f>
        <v>5089</v>
      </c>
      <c r="L11" s="156"/>
      <c r="M11" s="156">
        <f>SUM(M12:M15)</f>
        <v>0</v>
      </c>
      <c r="N11" s="156"/>
      <c r="O11" s="156">
        <f>SUM(O12:O15)</f>
        <v>0</v>
      </c>
      <c r="P11" s="156"/>
      <c r="Q11" s="156">
        <f>SUM(Q12:Q15)</f>
        <v>1.0900000000000001</v>
      </c>
      <c r="R11" s="156"/>
      <c r="S11" s="156"/>
      <c r="T11" s="156"/>
      <c r="U11" s="156"/>
      <c r="V11" s="156">
        <f>SUM(V12:V15)</f>
        <v>7.54</v>
      </c>
      <c r="W11" s="156"/>
      <c r="X11" s="156"/>
      <c r="AG11" t="s">
        <v>98</v>
      </c>
    </row>
    <row r="12" spans="1:60" outlineLevel="1" x14ac:dyDescent="0.2">
      <c r="A12" s="163">
        <v>2</v>
      </c>
      <c r="B12" s="164" t="s">
        <v>107</v>
      </c>
      <c r="C12" s="176" t="s">
        <v>108</v>
      </c>
      <c r="D12" s="165" t="s">
        <v>109</v>
      </c>
      <c r="E12" s="166">
        <v>30.4</v>
      </c>
      <c r="F12" s="167"/>
      <c r="G12" s="168">
        <f>ROUND(E12*F12,2)</f>
        <v>0</v>
      </c>
      <c r="H12" s="153">
        <v>168.37</v>
      </c>
      <c r="I12" s="153">
        <f>ROUND(E12*H12,2)</f>
        <v>5118.45</v>
      </c>
      <c r="J12" s="153">
        <v>107.13</v>
      </c>
      <c r="K12" s="153">
        <f>ROUND(E12*J12,2)</f>
        <v>3256.75</v>
      </c>
      <c r="L12" s="153">
        <v>21</v>
      </c>
      <c r="M12" s="153">
        <f>G12*(1+L12/100)</f>
        <v>0</v>
      </c>
      <c r="N12" s="153">
        <v>0</v>
      </c>
      <c r="O12" s="153">
        <f>ROUND(E12*N12,2)</f>
        <v>0</v>
      </c>
      <c r="P12" s="153">
        <v>0</v>
      </c>
      <c r="Q12" s="153">
        <f>ROUND(E12*P12,2)</f>
        <v>0</v>
      </c>
      <c r="R12" s="153"/>
      <c r="S12" s="153" t="s">
        <v>102</v>
      </c>
      <c r="T12" s="153" t="s">
        <v>102</v>
      </c>
      <c r="U12" s="153">
        <v>0.13</v>
      </c>
      <c r="V12" s="153">
        <f>ROUND(E12*U12,2)</f>
        <v>3.95</v>
      </c>
      <c r="W12" s="153"/>
      <c r="X12" s="153" t="s">
        <v>103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104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1"/>
      <c r="B13" s="152"/>
      <c r="C13" s="177" t="s">
        <v>110</v>
      </c>
      <c r="D13" s="154"/>
      <c r="E13" s="155">
        <v>30.4</v>
      </c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48"/>
      <c r="Z13" s="148"/>
      <c r="AA13" s="148"/>
      <c r="AB13" s="148"/>
      <c r="AC13" s="148"/>
      <c r="AD13" s="148"/>
      <c r="AE13" s="148"/>
      <c r="AF13" s="148"/>
      <c r="AG13" s="148" t="s">
        <v>106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63">
        <v>3</v>
      </c>
      <c r="B14" s="164" t="s">
        <v>111</v>
      </c>
      <c r="C14" s="176" t="s">
        <v>112</v>
      </c>
      <c r="D14" s="165" t="s">
        <v>113</v>
      </c>
      <c r="E14" s="166">
        <v>0.68400000000000005</v>
      </c>
      <c r="F14" s="167"/>
      <c r="G14" s="168">
        <f>ROUND(E14*F14,2)</f>
        <v>0</v>
      </c>
      <c r="H14" s="153">
        <v>71.27</v>
      </c>
      <c r="I14" s="153">
        <f>ROUND(E14*H14,2)</f>
        <v>48.75</v>
      </c>
      <c r="J14" s="153">
        <v>2678.73</v>
      </c>
      <c r="K14" s="153">
        <f>ROUND(E14*J14,2)</f>
        <v>1832.25</v>
      </c>
      <c r="L14" s="153">
        <v>21</v>
      </c>
      <c r="M14" s="153">
        <f>G14*(1+L14/100)</f>
        <v>0</v>
      </c>
      <c r="N14" s="153">
        <v>3.0999999999999999E-3</v>
      </c>
      <c r="O14" s="153">
        <f>ROUND(E14*N14,2)</f>
        <v>0</v>
      </c>
      <c r="P14" s="153">
        <v>1.6</v>
      </c>
      <c r="Q14" s="153">
        <f>ROUND(E14*P14,2)</f>
        <v>1.0900000000000001</v>
      </c>
      <c r="R14" s="153"/>
      <c r="S14" s="153" t="s">
        <v>102</v>
      </c>
      <c r="T14" s="153" t="s">
        <v>102</v>
      </c>
      <c r="U14" s="153">
        <v>5.2439999999999998</v>
      </c>
      <c r="V14" s="153">
        <f>ROUND(E14*U14,2)</f>
        <v>3.59</v>
      </c>
      <c r="W14" s="153"/>
      <c r="X14" s="153" t="s">
        <v>103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104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1"/>
      <c r="B15" s="152"/>
      <c r="C15" s="177" t="s">
        <v>114</v>
      </c>
      <c r="D15" s="154"/>
      <c r="E15" s="155">
        <v>0.68400000000000005</v>
      </c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48"/>
      <c r="Z15" s="148"/>
      <c r="AA15" s="148"/>
      <c r="AB15" s="148"/>
      <c r="AC15" s="148"/>
      <c r="AD15" s="148"/>
      <c r="AE15" s="148"/>
      <c r="AF15" s="148"/>
      <c r="AG15" s="148" t="s">
        <v>106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x14ac:dyDescent="0.2">
      <c r="A16" s="157" t="s">
        <v>97</v>
      </c>
      <c r="B16" s="158" t="s">
        <v>63</v>
      </c>
      <c r="C16" s="175" t="s">
        <v>64</v>
      </c>
      <c r="D16" s="159"/>
      <c r="E16" s="160"/>
      <c r="F16" s="161"/>
      <c r="G16" s="162">
        <f>SUMIF(AG17:AG17,"&lt;&gt;NOR",G17:G17)</f>
        <v>0</v>
      </c>
      <c r="H16" s="156"/>
      <c r="I16" s="156">
        <f>SUM(I17:I17)</f>
        <v>0</v>
      </c>
      <c r="J16" s="156"/>
      <c r="K16" s="156">
        <f>SUM(K17:K17)</f>
        <v>106.44</v>
      </c>
      <c r="L16" s="156"/>
      <c r="M16" s="156">
        <f>SUM(M17:M17)</f>
        <v>0</v>
      </c>
      <c r="N16" s="156"/>
      <c r="O16" s="156">
        <f>SUM(O17:O17)</f>
        <v>0</v>
      </c>
      <c r="P16" s="156"/>
      <c r="Q16" s="156">
        <f>SUM(Q17:Q17)</f>
        <v>0</v>
      </c>
      <c r="R16" s="156"/>
      <c r="S16" s="156"/>
      <c r="T16" s="156"/>
      <c r="U16" s="156"/>
      <c r="V16" s="156">
        <f>SUM(V17:V17)</f>
        <v>0</v>
      </c>
      <c r="W16" s="156"/>
      <c r="X16" s="156"/>
      <c r="AG16" t="s">
        <v>98</v>
      </c>
    </row>
    <row r="17" spans="1:60" outlineLevel="1" x14ac:dyDescent="0.2">
      <c r="A17" s="169">
        <v>4</v>
      </c>
      <c r="B17" s="170" t="s">
        <v>115</v>
      </c>
      <c r="C17" s="178" t="s">
        <v>116</v>
      </c>
      <c r="D17" s="171" t="s">
        <v>117</v>
      </c>
      <c r="E17" s="172">
        <v>1.6375599999999999</v>
      </c>
      <c r="F17" s="173"/>
      <c r="G17" s="174">
        <f>ROUND(E17*F17,2)</f>
        <v>0</v>
      </c>
      <c r="H17" s="153">
        <v>0</v>
      </c>
      <c r="I17" s="153">
        <f>ROUND(E17*H17,2)</f>
        <v>0</v>
      </c>
      <c r="J17" s="153">
        <v>65</v>
      </c>
      <c r="K17" s="153">
        <f>ROUND(E17*J17,2)</f>
        <v>106.44</v>
      </c>
      <c r="L17" s="153">
        <v>21</v>
      </c>
      <c r="M17" s="153">
        <f>G17*(1+L17/100)</f>
        <v>0</v>
      </c>
      <c r="N17" s="153">
        <v>0</v>
      </c>
      <c r="O17" s="153">
        <f>ROUND(E17*N17,2)</f>
        <v>0</v>
      </c>
      <c r="P17" s="153">
        <v>0</v>
      </c>
      <c r="Q17" s="153">
        <f>ROUND(E17*P17,2)</f>
        <v>0</v>
      </c>
      <c r="R17" s="153"/>
      <c r="S17" s="153" t="s">
        <v>118</v>
      </c>
      <c r="T17" s="153" t="s">
        <v>119</v>
      </c>
      <c r="U17" s="153">
        <v>0</v>
      </c>
      <c r="V17" s="153">
        <f>ROUND(E17*U17,2)</f>
        <v>0</v>
      </c>
      <c r="W17" s="153"/>
      <c r="X17" s="153" t="s">
        <v>64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120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x14ac:dyDescent="0.2">
      <c r="A18" s="157" t="s">
        <v>97</v>
      </c>
      <c r="B18" s="158" t="s">
        <v>65</v>
      </c>
      <c r="C18" s="175" t="s">
        <v>66</v>
      </c>
      <c r="D18" s="159"/>
      <c r="E18" s="160"/>
      <c r="F18" s="161"/>
      <c r="G18" s="162">
        <f>SUMIF(AG19:AG28,"&lt;&gt;NOR",G19:G28)</f>
        <v>0</v>
      </c>
      <c r="H18" s="156"/>
      <c r="I18" s="156">
        <f>SUM(I19:I28)</f>
        <v>0</v>
      </c>
      <c r="J18" s="156"/>
      <c r="K18" s="156">
        <f>SUM(K19:K28)</f>
        <v>953.17000000000007</v>
      </c>
      <c r="L18" s="156"/>
      <c r="M18" s="156">
        <f>SUM(M19:M28)</f>
        <v>0</v>
      </c>
      <c r="N18" s="156"/>
      <c r="O18" s="156">
        <f>SUM(O19:O28)</f>
        <v>0</v>
      </c>
      <c r="P18" s="156"/>
      <c r="Q18" s="156">
        <f>SUM(Q19:Q28)</f>
        <v>0</v>
      </c>
      <c r="R18" s="156"/>
      <c r="S18" s="156"/>
      <c r="T18" s="156"/>
      <c r="U18" s="156"/>
      <c r="V18" s="156">
        <f>SUM(V19:V28)</f>
        <v>0</v>
      </c>
      <c r="W18" s="156"/>
      <c r="X18" s="156"/>
      <c r="AG18" t="s">
        <v>98</v>
      </c>
    </row>
    <row r="19" spans="1:60" ht="22.5" outlineLevel="1" x14ac:dyDescent="0.2">
      <c r="A19" s="169">
        <v>5</v>
      </c>
      <c r="B19" s="170" t="s">
        <v>121</v>
      </c>
      <c r="C19" s="178" t="s">
        <v>122</v>
      </c>
      <c r="D19" s="171" t="s">
        <v>117</v>
      </c>
      <c r="E19" s="172">
        <v>1.0944</v>
      </c>
      <c r="F19" s="173"/>
      <c r="G19" s="174">
        <f>ROUND(E19*F19,2)</f>
        <v>0</v>
      </c>
      <c r="H19" s="153">
        <v>0</v>
      </c>
      <c r="I19" s="153">
        <f>ROUND(E19*H19,2)</f>
        <v>0</v>
      </c>
      <c r="J19" s="153">
        <v>103</v>
      </c>
      <c r="K19" s="153">
        <f>ROUND(E19*J19,2)</f>
        <v>112.72</v>
      </c>
      <c r="L19" s="153">
        <v>21</v>
      </c>
      <c r="M19" s="153">
        <f>G19*(1+L19/100)</f>
        <v>0</v>
      </c>
      <c r="N19" s="153">
        <v>0</v>
      </c>
      <c r="O19" s="153">
        <f>ROUND(E19*N19,2)</f>
        <v>0</v>
      </c>
      <c r="P19" s="153">
        <v>0</v>
      </c>
      <c r="Q19" s="153">
        <f>ROUND(E19*P19,2)</f>
        <v>0</v>
      </c>
      <c r="R19" s="153"/>
      <c r="S19" s="153" t="s">
        <v>118</v>
      </c>
      <c r="T19" s="153" t="s">
        <v>119</v>
      </c>
      <c r="U19" s="153">
        <v>0</v>
      </c>
      <c r="V19" s="153">
        <f>ROUND(E19*U19,2)</f>
        <v>0</v>
      </c>
      <c r="W19" s="153"/>
      <c r="X19" s="153" t="s">
        <v>123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124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63">
        <v>6</v>
      </c>
      <c r="B20" s="164" t="s">
        <v>125</v>
      </c>
      <c r="C20" s="176" t="s">
        <v>126</v>
      </c>
      <c r="D20" s="165" t="s">
        <v>117</v>
      </c>
      <c r="E20" s="166">
        <v>0</v>
      </c>
      <c r="F20" s="167"/>
      <c r="G20" s="168">
        <f>ROUND(E20*F20,2)</f>
        <v>0</v>
      </c>
      <c r="H20" s="153">
        <v>0</v>
      </c>
      <c r="I20" s="153">
        <f>ROUND(E20*H20,2)</f>
        <v>0</v>
      </c>
      <c r="J20" s="153">
        <v>86</v>
      </c>
      <c r="K20" s="153">
        <f>ROUND(E20*J20,2)</f>
        <v>0</v>
      </c>
      <c r="L20" s="153">
        <v>21</v>
      </c>
      <c r="M20" s="153">
        <f>G20*(1+L20/100)</f>
        <v>0</v>
      </c>
      <c r="N20" s="153">
        <v>0</v>
      </c>
      <c r="O20" s="153">
        <f>ROUND(E20*N20,2)</f>
        <v>0</v>
      </c>
      <c r="P20" s="153">
        <v>0</v>
      </c>
      <c r="Q20" s="153">
        <f>ROUND(E20*P20,2)</f>
        <v>0</v>
      </c>
      <c r="R20" s="153"/>
      <c r="S20" s="153" t="s">
        <v>127</v>
      </c>
      <c r="T20" s="153" t="s">
        <v>119</v>
      </c>
      <c r="U20" s="153">
        <v>0.105</v>
      </c>
      <c r="V20" s="153">
        <f>ROUND(E20*U20,2)</f>
        <v>0</v>
      </c>
      <c r="W20" s="153"/>
      <c r="X20" s="153" t="s">
        <v>103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104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1"/>
      <c r="B21" s="152"/>
      <c r="C21" s="177" t="s">
        <v>128</v>
      </c>
      <c r="D21" s="154"/>
      <c r="E21" s="155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53"/>
      <c r="Y21" s="148"/>
      <c r="Z21" s="148"/>
      <c r="AA21" s="148"/>
      <c r="AB21" s="148"/>
      <c r="AC21" s="148"/>
      <c r="AD21" s="148"/>
      <c r="AE21" s="148"/>
      <c r="AF21" s="148"/>
      <c r="AG21" s="148" t="s">
        <v>106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69">
        <v>7</v>
      </c>
      <c r="B22" s="170" t="s">
        <v>129</v>
      </c>
      <c r="C22" s="178" t="s">
        <v>130</v>
      </c>
      <c r="D22" s="171" t="s">
        <v>117</v>
      </c>
      <c r="E22" s="172">
        <v>1.0944</v>
      </c>
      <c r="F22" s="173"/>
      <c r="G22" s="174">
        <f>ROUND(E22*F22,2)</f>
        <v>0</v>
      </c>
      <c r="H22" s="153">
        <v>0</v>
      </c>
      <c r="I22" s="153">
        <f>ROUND(E22*H22,2)</f>
        <v>0</v>
      </c>
      <c r="J22" s="153">
        <v>130</v>
      </c>
      <c r="K22" s="153">
        <f>ROUND(E22*J22,2)</f>
        <v>142.27000000000001</v>
      </c>
      <c r="L22" s="153">
        <v>21</v>
      </c>
      <c r="M22" s="153">
        <f>G22*(1+L22/100)</f>
        <v>0</v>
      </c>
      <c r="N22" s="153">
        <v>0</v>
      </c>
      <c r="O22" s="153">
        <f>ROUND(E22*N22,2)</f>
        <v>0</v>
      </c>
      <c r="P22" s="153">
        <v>0</v>
      </c>
      <c r="Q22" s="153">
        <f>ROUND(E22*P22,2)</f>
        <v>0</v>
      </c>
      <c r="R22" s="153"/>
      <c r="S22" s="153" t="s">
        <v>118</v>
      </c>
      <c r="T22" s="153" t="s">
        <v>119</v>
      </c>
      <c r="U22" s="153">
        <v>0</v>
      </c>
      <c r="V22" s="153">
        <f>ROUND(E22*U22,2)</f>
        <v>0</v>
      </c>
      <c r="W22" s="153"/>
      <c r="X22" s="153" t="s">
        <v>103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104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22.5" outlineLevel="1" x14ac:dyDescent="0.2">
      <c r="A23" s="169">
        <v>8</v>
      </c>
      <c r="B23" s="170" t="s">
        <v>131</v>
      </c>
      <c r="C23" s="178" t="s">
        <v>132</v>
      </c>
      <c r="D23" s="171" t="s">
        <v>117</v>
      </c>
      <c r="E23" s="172">
        <v>1.0944</v>
      </c>
      <c r="F23" s="173"/>
      <c r="G23" s="174">
        <f>ROUND(E23*F23,2)</f>
        <v>0</v>
      </c>
      <c r="H23" s="153">
        <v>0</v>
      </c>
      <c r="I23" s="153">
        <f>ROUND(E23*H23,2)</f>
        <v>0</v>
      </c>
      <c r="J23" s="153">
        <v>21.24</v>
      </c>
      <c r="K23" s="153">
        <f>ROUND(E23*J23,2)</f>
        <v>23.25</v>
      </c>
      <c r="L23" s="153">
        <v>21</v>
      </c>
      <c r="M23" s="153">
        <f>G23*(1+L23/100)</f>
        <v>0</v>
      </c>
      <c r="N23" s="153">
        <v>0</v>
      </c>
      <c r="O23" s="153">
        <f>ROUND(E23*N23,2)</f>
        <v>0</v>
      </c>
      <c r="P23" s="153">
        <v>0</v>
      </c>
      <c r="Q23" s="153">
        <f>ROUND(E23*P23,2)</f>
        <v>0</v>
      </c>
      <c r="R23" s="153"/>
      <c r="S23" s="153" t="s">
        <v>118</v>
      </c>
      <c r="T23" s="153" t="s">
        <v>119</v>
      </c>
      <c r="U23" s="153">
        <v>0</v>
      </c>
      <c r="V23" s="153">
        <f>ROUND(E23*U23,2)</f>
        <v>0</v>
      </c>
      <c r="W23" s="153"/>
      <c r="X23" s="153" t="s">
        <v>103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133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22.5" outlineLevel="1" x14ac:dyDescent="0.2">
      <c r="A24" s="163">
        <v>9</v>
      </c>
      <c r="B24" s="164" t="s">
        <v>134</v>
      </c>
      <c r="C24" s="176" t="s">
        <v>135</v>
      </c>
      <c r="D24" s="165" t="s">
        <v>117</v>
      </c>
      <c r="E24" s="166">
        <v>21.888000000000002</v>
      </c>
      <c r="F24" s="167"/>
      <c r="G24" s="168">
        <f>ROUND(E24*F24,2)</f>
        <v>0</v>
      </c>
      <c r="H24" s="153">
        <v>0</v>
      </c>
      <c r="I24" s="153">
        <f>ROUND(E24*H24,2)</f>
        <v>0</v>
      </c>
      <c r="J24" s="153">
        <v>10.68</v>
      </c>
      <c r="K24" s="153">
        <f>ROUND(E24*J24,2)</f>
        <v>233.76</v>
      </c>
      <c r="L24" s="153">
        <v>21</v>
      </c>
      <c r="M24" s="153">
        <f>G24*(1+L24/100)</f>
        <v>0</v>
      </c>
      <c r="N24" s="153">
        <v>0</v>
      </c>
      <c r="O24" s="153">
        <f>ROUND(E24*N24,2)</f>
        <v>0</v>
      </c>
      <c r="P24" s="153">
        <v>0</v>
      </c>
      <c r="Q24" s="153">
        <f>ROUND(E24*P24,2)</f>
        <v>0</v>
      </c>
      <c r="R24" s="153"/>
      <c r="S24" s="153" t="s">
        <v>118</v>
      </c>
      <c r="T24" s="153" t="s">
        <v>119</v>
      </c>
      <c r="U24" s="153">
        <v>0</v>
      </c>
      <c r="V24" s="153">
        <f>ROUND(E24*U24,2)</f>
        <v>0</v>
      </c>
      <c r="W24" s="153"/>
      <c r="X24" s="153" t="s">
        <v>103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133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1"/>
      <c r="B25" s="152"/>
      <c r="C25" s="177" t="s">
        <v>136</v>
      </c>
      <c r="D25" s="154"/>
      <c r="E25" s="155">
        <v>21.888000000000002</v>
      </c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48"/>
      <c r="Z25" s="148"/>
      <c r="AA25" s="148"/>
      <c r="AB25" s="148"/>
      <c r="AC25" s="148"/>
      <c r="AD25" s="148"/>
      <c r="AE25" s="148"/>
      <c r="AF25" s="148"/>
      <c r="AG25" s="148" t="s">
        <v>106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ht="22.5" outlineLevel="1" x14ac:dyDescent="0.2">
      <c r="A26" s="163">
        <v>10</v>
      </c>
      <c r="B26" s="164" t="s">
        <v>137</v>
      </c>
      <c r="C26" s="176" t="s">
        <v>138</v>
      </c>
      <c r="D26" s="165" t="s">
        <v>117</v>
      </c>
      <c r="E26" s="166">
        <v>1.0944</v>
      </c>
      <c r="F26" s="167"/>
      <c r="G26" s="168">
        <f>ROUND(E26*F26,2)</f>
        <v>0</v>
      </c>
      <c r="H26" s="153">
        <v>0</v>
      </c>
      <c r="I26" s="153">
        <f>ROUND(E26*H26,2)</f>
        <v>0</v>
      </c>
      <c r="J26" s="153">
        <v>403.12</v>
      </c>
      <c r="K26" s="153">
        <f>ROUND(E26*J26,2)</f>
        <v>441.17</v>
      </c>
      <c r="L26" s="153">
        <v>21</v>
      </c>
      <c r="M26" s="153">
        <f>G26*(1+L26/100)</f>
        <v>0</v>
      </c>
      <c r="N26" s="153">
        <v>0</v>
      </c>
      <c r="O26" s="153">
        <f>ROUND(E26*N26,2)</f>
        <v>0</v>
      </c>
      <c r="P26" s="153">
        <v>0</v>
      </c>
      <c r="Q26" s="153">
        <f>ROUND(E26*P26,2)</f>
        <v>0</v>
      </c>
      <c r="R26" s="153"/>
      <c r="S26" s="153" t="s">
        <v>127</v>
      </c>
      <c r="T26" s="153" t="s">
        <v>119</v>
      </c>
      <c r="U26" s="153">
        <v>0</v>
      </c>
      <c r="V26" s="153">
        <f>ROUND(E26*U26,2)</f>
        <v>0</v>
      </c>
      <c r="W26" s="153"/>
      <c r="X26" s="153" t="s">
        <v>103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133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1"/>
      <c r="B27" s="152"/>
      <c r="C27" s="245" t="s">
        <v>139</v>
      </c>
      <c r="D27" s="246"/>
      <c r="E27" s="246"/>
      <c r="F27" s="246"/>
      <c r="G27" s="246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153"/>
      <c r="W27" s="153"/>
      <c r="X27" s="153"/>
      <c r="Y27" s="148"/>
      <c r="Z27" s="148"/>
      <c r="AA27" s="148"/>
      <c r="AB27" s="148"/>
      <c r="AC27" s="148"/>
      <c r="AD27" s="148"/>
      <c r="AE27" s="148"/>
      <c r="AF27" s="148"/>
      <c r="AG27" s="148" t="s">
        <v>140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1"/>
      <c r="B28" s="152"/>
      <c r="C28" s="236" t="s">
        <v>141</v>
      </c>
      <c r="D28" s="237"/>
      <c r="E28" s="237"/>
      <c r="F28" s="237"/>
      <c r="G28" s="237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48"/>
      <c r="Z28" s="148"/>
      <c r="AA28" s="148"/>
      <c r="AB28" s="148"/>
      <c r="AC28" s="148"/>
      <c r="AD28" s="148"/>
      <c r="AE28" s="148"/>
      <c r="AF28" s="148"/>
      <c r="AG28" s="148" t="s">
        <v>140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x14ac:dyDescent="0.2">
      <c r="A29" s="157" t="s">
        <v>97</v>
      </c>
      <c r="B29" s="158" t="s">
        <v>68</v>
      </c>
      <c r="C29" s="175" t="s">
        <v>69</v>
      </c>
      <c r="D29" s="159"/>
      <c r="E29" s="160"/>
      <c r="F29" s="161"/>
      <c r="G29" s="162">
        <f>SUMIF(AG30:AG31,"&lt;&gt;NOR",G30:G31)</f>
        <v>0</v>
      </c>
      <c r="H29" s="156"/>
      <c r="I29" s="156">
        <f>SUM(I30:I31)</f>
        <v>0</v>
      </c>
      <c r="J29" s="156"/>
      <c r="K29" s="156">
        <f>SUM(K30:K31)</f>
        <v>78.63</v>
      </c>
      <c r="L29" s="156"/>
      <c r="M29" s="156">
        <f>SUM(M30:M31)</f>
        <v>0</v>
      </c>
      <c r="N29" s="156"/>
      <c r="O29" s="156">
        <f>SUM(O30:O31)</f>
        <v>0</v>
      </c>
      <c r="P29" s="156"/>
      <c r="Q29" s="156">
        <f>SUM(Q30:Q31)</f>
        <v>0</v>
      </c>
      <c r="R29" s="156"/>
      <c r="S29" s="156"/>
      <c r="T29" s="156"/>
      <c r="U29" s="156"/>
      <c r="V29" s="156">
        <f>SUM(V30:V31)</f>
        <v>0</v>
      </c>
      <c r="W29" s="156"/>
      <c r="X29" s="156"/>
      <c r="AG29" t="s">
        <v>98</v>
      </c>
    </row>
    <row r="30" spans="1:60" outlineLevel="1" x14ac:dyDescent="0.2">
      <c r="A30" s="163">
        <v>11</v>
      </c>
      <c r="B30" s="164" t="s">
        <v>142</v>
      </c>
      <c r="C30" s="176" t="s">
        <v>69</v>
      </c>
      <c r="D30" s="165" t="s">
        <v>143</v>
      </c>
      <c r="E30" s="166">
        <v>78.634889999999999</v>
      </c>
      <c r="F30" s="167"/>
      <c r="G30" s="168">
        <f>ROUND(E30*F30,2)</f>
        <v>0</v>
      </c>
      <c r="H30" s="153">
        <v>0</v>
      </c>
      <c r="I30" s="153">
        <f>ROUND(E30*H30,2)</f>
        <v>0</v>
      </c>
      <c r="J30" s="153">
        <v>1</v>
      </c>
      <c r="K30" s="153">
        <f>ROUND(E30*J30,2)</f>
        <v>78.63</v>
      </c>
      <c r="L30" s="153">
        <v>21</v>
      </c>
      <c r="M30" s="153">
        <f>G30*(1+L30/100)</f>
        <v>0</v>
      </c>
      <c r="N30" s="153">
        <v>0</v>
      </c>
      <c r="O30" s="153">
        <f>ROUND(E30*N30,2)</f>
        <v>0</v>
      </c>
      <c r="P30" s="153">
        <v>0</v>
      </c>
      <c r="Q30" s="153">
        <f>ROUND(E30*P30,2)</f>
        <v>0</v>
      </c>
      <c r="R30" s="153"/>
      <c r="S30" s="153" t="s">
        <v>127</v>
      </c>
      <c r="T30" s="153" t="s">
        <v>119</v>
      </c>
      <c r="U30" s="153">
        <v>0</v>
      </c>
      <c r="V30" s="153">
        <f>ROUND(E30*U30,2)</f>
        <v>0</v>
      </c>
      <c r="W30" s="153"/>
      <c r="X30" s="153" t="s">
        <v>103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104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22.5" outlineLevel="1" x14ac:dyDescent="0.2">
      <c r="A31" s="151"/>
      <c r="B31" s="152"/>
      <c r="C31" s="177" t="s">
        <v>144</v>
      </c>
      <c r="D31" s="154"/>
      <c r="E31" s="155">
        <v>78.634889999999999</v>
      </c>
      <c r="F31" s="153"/>
      <c r="G31" s="153"/>
      <c r="H31" s="153"/>
      <c r="I31" s="153"/>
      <c r="J31" s="153"/>
      <c r="K31" s="153"/>
      <c r="L31" s="153"/>
      <c r="M31" s="153"/>
      <c r="N31" s="153"/>
      <c r="O31" s="153"/>
      <c r="P31" s="153"/>
      <c r="Q31" s="153"/>
      <c r="R31" s="153"/>
      <c r="S31" s="153"/>
      <c r="T31" s="153"/>
      <c r="U31" s="153"/>
      <c r="V31" s="153"/>
      <c r="W31" s="153"/>
      <c r="X31" s="153"/>
      <c r="Y31" s="148"/>
      <c r="Z31" s="148"/>
      <c r="AA31" s="148"/>
      <c r="AB31" s="148"/>
      <c r="AC31" s="148"/>
      <c r="AD31" s="148"/>
      <c r="AE31" s="148"/>
      <c r="AF31" s="148"/>
      <c r="AG31" s="148" t="s">
        <v>106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x14ac:dyDescent="0.2">
      <c r="A32" s="3"/>
      <c r="B32" s="4"/>
      <c r="C32" s="179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AE32">
        <v>15</v>
      </c>
      <c r="AF32">
        <v>21</v>
      </c>
      <c r="AG32" t="s">
        <v>84</v>
      </c>
    </row>
    <row r="33" spans="3:33" x14ac:dyDescent="0.2">
      <c r="C33" s="180"/>
      <c r="D33" s="10"/>
      <c r="AG33" t="s">
        <v>145</v>
      </c>
    </row>
    <row r="34" spans="3:33" x14ac:dyDescent="0.2">
      <c r="D34" s="10"/>
    </row>
    <row r="35" spans="3:33" x14ac:dyDescent="0.2">
      <c r="D35" s="10"/>
    </row>
    <row r="36" spans="3:33" x14ac:dyDescent="0.2">
      <c r="D36" s="10"/>
    </row>
    <row r="37" spans="3:33" x14ac:dyDescent="0.2">
      <c r="D37" s="10"/>
    </row>
    <row r="38" spans="3:33" x14ac:dyDescent="0.2">
      <c r="D38" s="10"/>
    </row>
    <row r="39" spans="3:33" x14ac:dyDescent="0.2">
      <c r="D39" s="10"/>
    </row>
    <row r="40" spans="3:33" x14ac:dyDescent="0.2">
      <c r="D40" s="10"/>
    </row>
    <row r="41" spans="3:33" x14ac:dyDescent="0.2">
      <c r="D41" s="10"/>
    </row>
    <row r="42" spans="3:33" x14ac:dyDescent="0.2">
      <c r="D42" s="10"/>
    </row>
    <row r="43" spans="3:33" x14ac:dyDescent="0.2">
      <c r="D43" s="10"/>
    </row>
    <row r="44" spans="3:33" x14ac:dyDescent="0.2">
      <c r="D44" s="10"/>
    </row>
    <row r="45" spans="3:33" x14ac:dyDescent="0.2">
      <c r="D45" s="10"/>
    </row>
    <row r="46" spans="3:33" x14ac:dyDescent="0.2">
      <c r="D46" s="10"/>
    </row>
    <row r="47" spans="3:33" x14ac:dyDescent="0.2">
      <c r="D47" s="10"/>
    </row>
    <row r="48" spans="3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</sheetData>
  <mergeCells count="6">
    <mergeCell ref="C28:G28"/>
    <mergeCell ref="A1:G1"/>
    <mergeCell ref="C2:G2"/>
    <mergeCell ref="C3:G3"/>
    <mergeCell ref="C4:G4"/>
    <mergeCell ref="C27:G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Z023_Pol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Z023_Pol!Názvy_tisku</vt:lpstr>
      <vt:lpstr>oadresa</vt:lpstr>
      <vt:lpstr>Stavba!Objednatel</vt:lpstr>
      <vt:lpstr>Stavba!Objekt</vt:lpstr>
      <vt:lpstr>Stavba!Oblast_tisku</vt:lpstr>
      <vt:lpstr>Z023_Pol!Oblast_tisku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Švec</dc:creator>
  <cp:lastModifiedBy>Hlaváček Martin</cp:lastModifiedBy>
  <cp:lastPrinted>2019-03-19T12:27:02Z</cp:lastPrinted>
  <dcterms:created xsi:type="dcterms:W3CDTF">2009-04-08T07:15:50Z</dcterms:created>
  <dcterms:modified xsi:type="dcterms:W3CDTF">2021-07-14T12:47:50Z</dcterms:modified>
</cp:coreProperties>
</file>